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ndrewwhytock/Desktop/"/>
    </mc:Choice>
  </mc:AlternateContent>
  <xr:revisionPtr revIDLastSave="0" documentId="13_ncr:1_{E1CBE117-1BA9-5E40-8BE4-C8FCC015EC6F}" xr6:coauthVersionLast="43" xr6:coauthVersionMax="43" xr10:uidLastSave="{00000000-0000-0000-0000-000000000000}"/>
  <bookViews>
    <workbookView xWindow="0" yWindow="460" windowWidth="20740" windowHeight="11320" activeTab="1" xr2:uid="{1C2DDFFB-875B-4A28-99B1-C3A37E311457}"/>
  </bookViews>
  <sheets>
    <sheet name="Break Even Analysis Data" sheetId="1" r:id="rId1"/>
    <sheet name="Break Even Analysis Chart" sheetId="2" r:id="rId2"/>
  </sheets>
  <externalReferences>
    <externalReference r:id="rId3"/>
  </externalReferences>
  <definedNames>
    <definedName name="Fixed_costs">'Break Even Analysis Data'!$F$23:$F$27</definedName>
    <definedName name="Gross_margin">'Break Even Analysis Data'!$G$20</definedName>
    <definedName name="Sales_price_unit">'Break Even Analysis Data'!$F$6</definedName>
    <definedName name="Sales_volume_units">'Break Even Analysis Data'!$F$7</definedName>
    <definedName name="Total_fixed">'Break Even Analysis Data'!$G$28</definedName>
    <definedName name="Total_Sales">'Break Even Analysis Data'!$G$8</definedName>
    <definedName name="Total_variable">'Break Even Analysis Data'!$G$17</definedName>
    <definedName name="Unit_contrib_margin">'Break Even Analysis Data'!$F$19</definedName>
    <definedName name="Variable_costs_unit">'Break Even Analysis Data'!$F$11:$F$15</definedName>
    <definedName name="Variable_Unit_Cost">'Break Even Analysis Data'!$F$16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28" i="1"/>
  <c r="N38" i="1" s="1"/>
  <c r="G36" i="1"/>
  <c r="G37" i="1"/>
  <c r="G41" i="1" s="1"/>
  <c r="N37" i="1"/>
  <c r="M37" i="1"/>
  <c r="L37" i="1"/>
  <c r="K37" i="1"/>
  <c r="J37" i="1"/>
  <c r="I37" i="1"/>
  <c r="H37" i="1"/>
  <c r="F37" i="1"/>
  <c r="E37" i="1"/>
  <c r="D37" i="1"/>
  <c r="N36" i="1"/>
  <c r="M36" i="1"/>
  <c r="L36" i="1"/>
  <c r="K36" i="1"/>
  <c r="J36" i="1"/>
  <c r="I36" i="1"/>
  <c r="H36" i="1"/>
  <c r="F36" i="1"/>
  <c r="E36" i="1"/>
  <c r="D36" i="1"/>
  <c r="F16" i="1"/>
  <c r="K39" i="1" l="1"/>
  <c r="F41" i="1"/>
  <c r="K41" i="1"/>
  <c r="G38" i="1"/>
  <c r="G17" i="1"/>
  <c r="G20" i="1" s="1"/>
  <c r="G30" i="1" s="1"/>
  <c r="G39" i="1"/>
  <c r="H41" i="1"/>
  <c r="L41" i="1"/>
  <c r="D41" i="1"/>
  <c r="I41" i="1"/>
  <c r="M41" i="1"/>
  <c r="E41" i="1"/>
  <c r="J41" i="1"/>
  <c r="N41" i="1"/>
  <c r="D39" i="1"/>
  <c r="L39" i="1"/>
  <c r="F19" i="1"/>
  <c r="F34" i="1" s="1"/>
  <c r="E38" i="1"/>
  <c r="I38" i="1"/>
  <c r="M38" i="1"/>
  <c r="F39" i="1"/>
  <c r="J39" i="1"/>
  <c r="N39" i="1"/>
  <c r="N40" i="1" s="1"/>
  <c r="N42" i="1" s="1"/>
  <c r="K38" i="1"/>
  <c r="K40" i="1" s="1"/>
  <c r="K42" i="1" s="1"/>
  <c r="H39" i="1"/>
  <c r="D38" i="1"/>
  <c r="H38" i="1"/>
  <c r="L38" i="1"/>
  <c r="E39" i="1"/>
  <c r="I39" i="1"/>
  <c r="M39" i="1"/>
  <c r="F38" i="1"/>
  <c r="J38" i="1"/>
  <c r="H40" i="1" l="1"/>
  <c r="H42" i="1" s="1"/>
  <c r="D40" i="1"/>
  <c r="D42" i="1" s="1"/>
  <c r="J40" i="1"/>
  <c r="J42" i="1"/>
  <c r="F40" i="1"/>
  <c r="F42" i="1" s="1"/>
  <c r="G40" i="1"/>
  <c r="G42" i="1" s="1"/>
  <c r="M40" i="1"/>
  <c r="M42" i="1" s="1"/>
  <c r="I40" i="1"/>
  <c r="I42" i="1" s="1"/>
  <c r="E40" i="1"/>
  <c r="E42" i="1" s="1"/>
  <c r="L40" i="1"/>
  <c r="L42" i="1" s="1"/>
</calcChain>
</file>

<file path=xl/sharedStrings.xml><?xml version="1.0" encoding="utf-8"?>
<sst xmlns="http://schemas.openxmlformats.org/spreadsheetml/2006/main" count="35" uniqueCount="33">
  <si>
    <t>[Name]</t>
  </si>
  <si>
    <t>Amounts shown in U.S. dollars</t>
  </si>
  <si>
    <t>Sales</t>
  </si>
  <si>
    <t>Sales price per unit</t>
  </si>
  <si>
    <t>Sales volume per period (units)</t>
  </si>
  <si>
    <t xml:space="preserve">    Total Sales</t>
  </si>
  <si>
    <t>Variable Costs</t>
  </si>
  <si>
    <t>Commission per unit</t>
  </si>
  <si>
    <t>Direct material per unit</t>
  </si>
  <si>
    <t>Shipping per unit</t>
  </si>
  <si>
    <t>Supplies per unit</t>
  </si>
  <si>
    <t>Other variable costs per unit</t>
  </si>
  <si>
    <t>Variable costs per unit</t>
  </si>
  <si>
    <t xml:space="preserve">    Total Variable Costs</t>
  </si>
  <si>
    <t>Unit contribution margin</t>
  </si>
  <si>
    <t xml:space="preserve">    Gross Margin</t>
  </si>
  <si>
    <t>Fixed Costs Per Period</t>
  </si>
  <si>
    <t>Administrative costs</t>
  </si>
  <si>
    <t>Insurance</t>
  </si>
  <si>
    <t>Property tax</t>
  </si>
  <si>
    <t>Rent</t>
  </si>
  <si>
    <t>Other fixed costs</t>
  </si>
  <si>
    <t xml:space="preserve">    Total Fixed Costs per period</t>
  </si>
  <si>
    <t xml:space="preserve">    Net Profit (Loss)</t>
  </si>
  <si>
    <t>Results:</t>
  </si>
  <si>
    <t>Breakeven Point (units):</t>
  </si>
  <si>
    <t>Sales volume analysis:</t>
  </si>
  <si>
    <t>Fixed costs per period</t>
  </si>
  <si>
    <t>Variable costs</t>
  </si>
  <si>
    <t>Total costs</t>
  </si>
  <si>
    <t>Total sales</t>
  </si>
  <si>
    <t>Net profit (loss)</t>
  </si>
  <si>
    <t>Break Even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</si>
</sst>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2"/>
      <color rgb="FFED7D31"/>
      <name val="Arial Black"/>
      <family val="2"/>
    </font>
    <font>
      <b/>
      <sz val="22"/>
      <color rgb="FF000080"/>
      <name val="Arial Black"/>
      <family val="2"/>
    </font>
    <font>
      <b/>
      <sz val="18"/>
      <color rgb="FF000000"/>
      <name val="Arial"/>
      <family val="2"/>
    </font>
    <font>
      <b/>
      <sz val="22"/>
      <color rgb="FF800080"/>
      <name val="Arial"/>
      <family val="2"/>
    </font>
    <font>
      <b/>
      <sz val="12"/>
      <color rgb="FF000080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rgb="FFE3E3E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 style="thin">
        <color indexed="64"/>
      </top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7" fontId="2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37" fontId="2" fillId="0" borderId="0" xfId="0" applyNumberFormat="1" applyFont="1"/>
    <xf numFmtId="164" fontId="2" fillId="0" borderId="0" xfId="0" applyNumberFormat="1" applyFont="1"/>
    <xf numFmtId="39" fontId="2" fillId="0" borderId="1" xfId="0" applyNumberFormat="1" applyFont="1" applyBorder="1" applyProtection="1">
      <protection locked="0"/>
    </xf>
    <xf numFmtId="37" fontId="2" fillId="0" borderId="1" xfId="0" applyNumberFormat="1" applyFont="1" applyBorder="1" applyProtection="1">
      <protection locked="0"/>
    </xf>
    <xf numFmtId="164" fontId="1" fillId="0" borderId="0" xfId="0" applyNumberFormat="1" applyFont="1"/>
    <xf numFmtId="39" fontId="2" fillId="0" borderId="0" xfId="0" applyNumberFormat="1" applyFont="1" applyProtection="1">
      <protection locked="0"/>
    </xf>
    <xf numFmtId="37" fontId="6" fillId="0" borderId="0" xfId="0" applyNumberFormat="1" applyFont="1"/>
    <xf numFmtId="38" fontId="1" fillId="0" borderId="0" xfId="0" applyNumberFormat="1" applyFont="1"/>
    <xf numFmtId="38" fontId="8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8" fontId="10" fillId="0" borderId="0" xfId="0" applyNumberFormat="1" applyFont="1" applyAlignment="1" applyProtection="1">
      <alignment horizontal="left"/>
      <protection locked="0"/>
    </xf>
    <xf numFmtId="38" fontId="11" fillId="0" borderId="0" xfId="0" applyNumberFormat="1" applyFont="1" applyAlignment="1" applyProtection="1">
      <alignment horizontal="left"/>
      <protection locked="0"/>
    </xf>
    <xf numFmtId="38" fontId="2" fillId="0" borderId="0" xfId="0" applyNumberFormat="1" applyFont="1" applyAlignment="1">
      <alignment horizontal="centerContinuous"/>
    </xf>
    <xf numFmtId="38" fontId="1" fillId="0" borderId="0" xfId="0" applyNumberFormat="1" applyFont="1" applyAlignment="1">
      <alignment wrapText="1"/>
    </xf>
    <xf numFmtId="38" fontId="3" fillId="0" borderId="0" xfId="0" applyNumberFormat="1" applyFont="1" applyProtection="1">
      <protection locked="0"/>
    </xf>
    <xf numFmtId="38" fontId="4" fillId="0" borderId="0" xfId="0" applyNumberFormat="1" applyFont="1" applyAlignment="1">
      <alignment horizontal="centerContinuous" wrapText="1"/>
    </xf>
    <xf numFmtId="37" fontId="12" fillId="0" borderId="0" xfId="0" applyNumberFormat="1" applyFont="1" applyAlignment="1" applyProtection="1">
      <alignment horizontal="center" wrapText="1"/>
      <protection locked="0"/>
    </xf>
    <xf numFmtId="38" fontId="12" fillId="0" borderId="0" xfId="0" applyNumberFormat="1" applyFont="1" applyAlignment="1">
      <alignment wrapText="1"/>
    </xf>
    <xf numFmtId="38" fontId="13" fillId="2" borderId="0" xfId="0" applyNumberFormat="1" applyFont="1" applyFill="1" applyAlignment="1" applyProtection="1">
      <alignment horizontal="left"/>
      <protection locked="0"/>
    </xf>
    <xf numFmtId="38" fontId="13" fillId="2" borderId="0" xfId="0" applyNumberFormat="1" applyFont="1" applyFill="1" applyAlignment="1">
      <alignment horizontal="left"/>
    </xf>
    <xf numFmtId="38" fontId="13" fillId="2" borderId="0" xfId="0" applyNumberFormat="1" applyFont="1" applyFill="1"/>
    <xf numFmtId="38" fontId="2" fillId="0" borderId="0" xfId="0" applyNumberFormat="1" applyFont="1"/>
    <xf numFmtId="38" fontId="2" fillId="0" borderId="0" xfId="0" applyNumberFormat="1" applyFont="1" applyProtection="1">
      <protection locked="0"/>
    </xf>
    <xf numFmtId="37" fontId="1" fillId="0" borderId="0" xfId="0" applyNumberFormat="1" applyFont="1"/>
    <xf numFmtId="38" fontId="1" fillId="0" borderId="0" xfId="0" applyNumberFormat="1" applyFont="1" applyProtection="1">
      <protection locked="0"/>
    </xf>
    <xf numFmtId="38" fontId="5" fillId="0" borderId="0" xfId="0" applyNumberFormat="1" applyFont="1"/>
    <xf numFmtId="39" fontId="2" fillId="3" borderId="1" xfId="0" applyNumberFormat="1" applyFont="1" applyFill="1" applyBorder="1"/>
    <xf numFmtId="38" fontId="13" fillId="2" borderId="0" xfId="0" applyNumberFormat="1" applyFont="1" applyFill="1" applyProtection="1">
      <protection locked="0"/>
    </xf>
    <xf numFmtId="38" fontId="14" fillId="2" borderId="0" xfId="0" applyNumberFormat="1" applyFont="1" applyFill="1"/>
    <xf numFmtId="39" fontId="2" fillId="0" borderId="5" xfId="0" applyNumberFormat="1" applyFont="1" applyBorder="1" applyProtection="1">
      <protection locked="0"/>
    </xf>
    <xf numFmtId="38" fontId="5" fillId="0" borderId="0" xfId="0" applyNumberFormat="1" applyFont="1" applyProtection="1">
      <protection locked="0"/>
    </xf>
    <xf numFmtId="39" fontId="2" fillId="3" borderId="5" xfId="0" applyNumberFormat="1" applyFont="1" applyFill="1" applyBorder="1"/>
    <xf numFmtId="39" fontId="2" fillId="3" borderId="2" xfId="0" applyNumberFormat="1" applyFont="1" applyFill="1" applyBorder="1"/>
    <xf numFmtId="39" fontId="2" fillId="0" borderId="6" xfId="0" applyNumberFormat="1" applyFont="1" applyBorder="1" applyProtection="1">
      <protection locked="0"/>
    </xf>
    <xf numFmtId="39" fontId="2" fillId="0" borderId="7" xfId="0" applyNumberFormat="1" applyFont="1" applyBorder="1" applyProtection="1">
      <protection locked="0"/>
    </xf>
    <xf numFmtId="39" fontId="2" fillId="3" borderId="8" xfId="0" applyNumberFormat="1" applyFont="1" applyFill="1" applyBorder="1"/>
    <xf numFmtId="39" fontId="2" fillId="3" borderId="3" xfId="0" applyNumberFormat="1" applyFont="1" applyFill="1" applyBorder="1"/>
    <xf numFmtId="38" fontId="6" fillId="0" borderId="0" xfId="0" applyNumberFormat="1" applyFont="1" applyProtection="1">
      <protection locked="0"/>
    </xf>
    <xf numFmtId="38" fontId="7" fillId="0" borderId="0" xfId="0" applyNumberFormat="1" applyFont="1"/>
    <xf numFmtId="37" fontId="6" fillId="3" borderId="1" xfId="0" applyNumberFormat="1" applyFont="1" applyFill="1" applyBorder="1"/>
    <xf numFmtId="38" fontId="6" fillId="0" borderId="0" xfId="0" applyNumberFormat="1" applyFont="1"/>
    <xf numFmtId="38" fontId="1" fillId="3" borderId="1" xfId="0" applyNumberFormat="1" applyFont="1" applyFill="1" applyBorder="1"/>
    <xf numFmtId="40" fontId="1" fillId="3" borderId="1" xfId="0" applyNumberFormat="1" applyFont="1" applyFill="1" applyBorder="1"/>
    <xf numFmtId="40" fontId="1" fillId="3" borderId="2" xfId="0" applyNumberFormat="1" applyFont="1" applyFill="1" applyBorder="1"/>
    <xf numFmtId="40" fontId="1" fillId="3" borderId="4" xfId="0" applyNumberFormat="1" applyFont="1" applyFill="1" applyBorder="1"/>
    <xf numFmtId="38" fontId="8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Contribution Margin</a:t>
            </a:r>
          </a:p>
        </c:rich>
      </c:tx>
      <c:layout>
        <c:manualLayout>
          <c:xMode val="edge"/>
          <c:yMode val="edge"/>
          <c:x val="0.19707423815758793"/>
          <c:y val="0.14041770693297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52465338188079"/>
          <c:y val="0.3609019909096729"/>
          <c:w val="0.32067565971792567"/>
          <c:h val="0.50753565411926127"/>
        </c:manualLayout>
      </c:layout>
      <c:pieChart>
        <c:varyColors val="1"/>
        <c:ser>
          <c:idx val="0"/>
          <c:order val="0"/>
          <c:explosion val="54"/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D3-4000-8FA4-1973509E1F38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1D3-4000-8FA4-1973509E1F38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1D3-4000-8FA4-1973509E1F38}"/>
                </c:ext>
              </c:extLst>
            </c:dLbl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1D3-4000-8FA4-1973509E1F3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('[1]Breakeven Analysis Data'!$C$15,'[1]Breakeven Analysis Data'!$C$18)</c:f>
              <c:strCache>
                <c:ptCount val="2"/>
                <c:pt idx="0">
                  <c:v>Variable costs per unit</c:v>
                </c:pt>
                <c:pt idx="1">
                  <c:v>Unit contribution margin</c:v>
                </c:pt>
              </c:strCache>
            </c:strRef>
          </c:cat>
          <c:val>
            <c:numRef>
              <c:f>('[1]Breakeven Analysis Data'!$F$15,'[1]Breakeven Analysis Data'!$F$18)</c:f>
              <c:numCache>
                <c:formatCode>General</c:formatCode>
                <c:ptCount val="2"/>
                <c:pt idx="0">
                  <c:v>7.6</c:v>
                </c:pt>
                <c:pt idx="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D3-4000-8FA4-1973509E1F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Costs Per Unit</a:t>
            </a:r>
          </a:p>
        </c:rich>
      </c:tx>
      <c:layout>
        <c:manualLayout>
          <c:xMode val="edge"/>
          <c:yMode val="edge"/>
          <c:x val="0.22864009186351703"/>
          <c:y val="5.1876442580355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819804342638982"/>
          <c:y val="0.34528201262076275"/>
          <c:w val="0.36101598663803386"/>
          <c:h val="0.422465516278550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9-4310-BA2F-34BC07C46F9C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09-4310-BA2F-34BC07C46F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09-4310-BA2F-34BC07C46F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009-4310-BA2F-34BC07C46F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009-4310-BA2F-34BC07C46F9C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009-4310-BA2F-34BC07C46F9C}"/>
                </c:ext>
              </c:extLst>
            </c:dLbl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009-4310-BA2F-34BC07C46F9C}"/>
                </c:ext>
              </c:extLst>
            </c:dLbl>
            <c:dLbl>
              <c:idx val="2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009-4310-BA2F-34BC07C46F9C}"/>
                </c:ext>
              </c:extLst>
            </c:dLbl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009-4310-BA2F-34BC07C46F9C}"/>
                </c:ext>
              </c:extLst>
            </c:dLbl>
            <c:dLbl>
              <c:idx val="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009-4310-BA2F-34BC07C46F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'[1]Breakeven Analysis Data'!$C$10:$C$14</c:f>
              <c:strCache>
                <c:ptCount val="5"/>
                <c:pt idx="0">
                  <c:v>Commission per unit</c:v>
                </c:pt>
                <c:pt idx="1">
                  <c:v>Direct material per unit</c:v>
                </c:pt>
                <c:pt idx="2">
                  <c:v>Shipping per unit</c:v>
                </c:pt>
                <c:pt idx="3">
                  <c:v>Supplies per unit</c:v>
                </c:pt>
                <c:pt idx="4">
                  <c:v>Other variable costs per unit</c:v>
                </c:pt>
              </c:strCache>
            </c:strRef>
          </c:cat>
          <c:val>
            <c:numRef>
              <c:f>'[1]Breakeven Analysis Data'!$F$10:$F$14</c:f>
              <c:numCache>
                <c:formatCode>General</c:formatCode>
                <c:ptCount val="5"/>
                <c:pt idx="0">
                  <c:v>2</c:v>
                </c:pt>
                <c:pt idx="1">
                  <c:v>2.5</c:v>
                </c:pt>
                <c:pt idx="2">
                  <c:v>1.1000000000000001</c:v>
                </c:pt>
                <c:pt idx="3">
                  <c:v>0.8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9-4310-BA2F-34BC07C46F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/>
              <a:t>Break Even Analysis Chart</a:t>
            </a:r>
          </a:p>
        </c:rich>
      </c:tx>
      <c:layout>
        <c:manualLayout>
          <c:xMode val="edge"/>
          <c:yMode val="edge"/>
          <c:x val="0.34074074074074073"/>
          <c:y val="1.9650655021834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4444444444444"/>
          <c:y val="0.11572052401746726"/>
          <c:w val="0.66518518518518521"/>
          <c:h val="0.79912663755458513"/>
        </c:manualLayout>
      </c:layout>
      <c:lineChart>
        <c:grouping val="standard"/>
        <c:varyColors val="0"/>
        <c:ser>
          <c:idx val="0"/>
          <c:order val="0"/>
          <c:tx>
            <c:strRef>
              <c:f>'[1]Breakeven Analysis Data'!$B$37</c:f>
              <c:strCache>
                <c:ptCount val="1"/>
                <c:pt idx="0">
                  <c:v>Fixed costs per period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'[1]Breakeven Analysis Data'!$D$37:$N$37</c:f>
              <c:numCache>
                <c:formatCode>General</c:formatCode>
                <c:ptCount val="11"/>
                <c:pt idx="0">
                  <c:v>3400</c:v>
                </c:pt>
                <c:pt idx="1">
                  <c:v>3400</c:v>
                </c:pt>
                <c:pt idx="2">
                  <c:v>3400</c:v>
                </c:pt>
                <c:pt idx="3">
                  <c:v>3400</c:v>
                </c:pt>
                <c:pt idx="4">
                  <c:v>3400</c:v>
                </c:pt>
                <c:pt idx="5">
                  <c:v>3400</c:v>
                </c:pt>
                <c:pt idx="6">
                  <c:v>3400</c:v>
                </c:pt>
                <c:pt idx="7">
                  <c:v>3400</c:v>
                </c:pt>
                <c:pt idx="8">
                  <c:v>3400</c:v>
                </c:pt>
                <c:pt idx="9">
                  <c:v>3400</c:v>
                </c:pt>
                <c:pt idx="10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5-468F-B032-4DB1FD227B54}"/>
            </c:ext>
          </c:extLst>
        </c:ser>
        <c:ser>
          <c:idx val="1"/>
          <c:order val="1"/>
          <c:tx>
            <c:strRef>
              <c:f>'[1]Breakeven Analysis Data'!$B$39</c:f>
              <c:strCache>
                <c:ptCount val="1"/>
                <c:pt idx="0">
                  <c:v>Total costs</c:v>
                </c:pt>
              </c:strCache>
            </c:strRef>
          </c:tx>
          <c:spPr>
            <a:ln w="34925">
              <a:solidFill>
                <a:schemeClr val="accent5"/>
              </a:solidFill>
              <a:prstDash val="solid"/>
              <a:tailEnd type="triangle"/>
            </a:ln>
          </c:spPr>
          <c:marker>
            <c:symbol val="none"/>
          </c:marker>
          <c:val>
            <c:numRef>
              <c:f>'[1]Breakeven Analysis Data'!$D$39:$N$39</c:f>
              <c:numCache>
                <c:formatCode>General</c:formatCode>
                <c:ptCount val="11"/>
                <c:pt idx="0">
                  <c:v>3400</c:v>
                </c:pt>
                <c:pt idx="1">
                  <c:v>4160</c:v>
                </c:pt>
                <c:pt idx="2">
                  <c:v>4920</c:v>
                </c:pt>
                <c:pt idx="3">
                  <c:v>5680</c:v>
                </c:pt>
                <c:pt idx="4">
                  <c:v>6440</c:v>
                </c:pt>
                <c:pt idx="5">
                  <c:v>7200</c:v>
                </c:pt>
                <c:pt idx="6">
                  <c:v>7960</c:v>
                </c:pt>
                <c:pt idx="7">
                  <c:v>8720</c:v>
                </c:pt>
                <c:pt idx="8">
                  <c:v>9480</c:v>
                </c:pt>
                <c:pt idx="9">
                  <c:v>10240</c:v>
                </c:pt>
                <c:pt idx="1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5-468F-B032-4DB1FD227B54}"/>
            </c:ext>
          </c:extLst>
        </c:ser>
        <c:ser>
          <c:idx val="2"/>
          <c:order val="2"/>
          <c:tx>
            <c:strRef>
              <c:f>'[1]Breakeven Analysis Data'!$B$40</c:f>
              <c:strCache>
                <c:ptCount val="1"/>
                <c:pt idx="0">
                  <c:v>Total sales</c:v>
                </c:pt>
              </c:strCache>
            </c:strRef>
          </c:tx>
          <c:spPr>
            <a:ln w="34925">
              <a:solidFill>
                <a:srgbClr val="FF8080"/>
              </a:solidFill>
              <a:prstDash val="solid"/>
              <a:tailEnd type="triangle"/>
            </a:ln>
          </c:spPr>
          <c:marker>
            <c:symbol val="none"/>
          </c:marker>
          <c:val>
            <c:numRef>
              <c:f>'[1]Breakeven Analysis Data'!$D$40:$N$40</c:f>
              <c:numCache>
                <c:formatCode>General</c:formatCode>
                <c:ptCount val="11"/>
                <c:pt idx="0">
                  <c:v>0</c:v>
                </c:pt>
                <c:pt idx="1">
                  <c:v>1250</c:v>
                </c:pt>
                <c:pt idx="2">
                  <c:v>2500</c:v>
                </c:pt>
                <c:pt idx="3">
                  <c:v>3750</c:v>
                </c:pt>
                <c:pt idx="4">
                  <c:v>5000</c:v>
                </c:pt>
                <c:pt idx="5">
                  <c:v>6250</c:v>
                </c:pt>
                <c:pt idx="6">
                  <c:v>7500</c:v>
                </c:pt>
                <c:pt idx="7">
                  <c:v>8750</c:v>
                </c:pt>
                <c:pt idx="8">
                  <c:v>10000</c:v>
                </c:pt>
                <c:pt idx="9">
                  <c:v>11250</c:v>
                </c:pt>
                <c:pt idx="10">
                  <c:v>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5-468F-B032-4DB1FD227B54}"/>
            </c:ext>
          </c:extLst>
        </c:ser>
        <c:ser>
          <c:idx val="3"/>
          <c:order val="3"/>
          <c:tx>
            <c:strRef>
              <c:f>'[1]Breakeven Analysis Data'!$B$41</c:f>
              <c:strCache>
                <c:ptCount val="1"/>
                <c:pt idx="0">
                  <c:v>Net profit (loss)</c:v>
                </c:pt>
              </c:strCache>
            </c:strRef>
          </c:tx>
          <c:spPr>
            <a:ln w="34925">
              <a:solidFill>
                <a:schemeClr val="accent6"/>
              </a:solidFill>
              <a:prstDash val="solid"/>
              <a:tailEnd type="triangle"/>
            </a:ln>
          </c:spPr>
          <c:marker>
            <c:symbol val="none"/>
          </c:marker>
          <c:val>
            <c:numRef>
              <c:f>'[1]Breakeven Analysis Data'!$D$41:$N$41</c:f>
              <c:numCache>
                <c:formatCode>General</c:formatCode>
                <c:ptCount val="11"/>
                <c:pt idx="0">
                  <c:v>-3400</c:v>
                </c:pt>
                <c:pt idx="1">
                  <c:v>-2910</c:v>
                </c:pt>
                <c:pt idx="2">
                  <c:v>-2420</c:v>
                </c:pt>
                <c:pt idx="3">
                  <c:v>-1930</c:v>
                </c:pt>
                <c:pt idx="4">
                  <c:v>-1440</c:v>
                </c:pt>
                <c:pt idx="5">
                  <c:v>-950</c:v>
                </c:pt>
                <c:pt idx="6">
                  <c:v>-460</c:v>
                </c:pt>
                <c:pt idx="7">
                  <c:v>30</c:v>
                </c:pt>
                <c:pt idx="8">
                  <c:v>520</c:v>
                </c:pt>
                <c:pt idx="9">
                  <c:v>1010</c:v>
                </c:pt>
                <c:pt idx="10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5-468F-B032-4DB1FD227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6352"/>
        <c:axId val="1"/>
      </c:lineChart>
      <c:catAx>
        <c:axId val="231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Sales Volume (Units)</a:t>
                </a:r>
              </a:p>
            </c:rich>
          </c:tx>
          <c:layout>
            <c:manualLayout>
              <c:xMode val="edge"/>
              <c:yMode val="edge"/>
              <c:x val="0.38074074074074077"/>
              <c:y val="0.93231441048034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Dollars</a:t>
                </a:r>
              </a:p>
            </c:rich>
          </c:tx>
          <c:layout>
            <c:manualLayout>
              <c:xMode val="edge"/>
              <c:yMode val="edge"/>
              <c:x val="2.074074074074074E-2"/>
              <c:y val="0.47598253275109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14814814814815"/>
          <c:y val="0.44978165938864628"/>
          <c:w val="0.17858478650570059"/>
          <c:h val="0.141550203816447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</xdr:row>
      <xdr:rowOff>152400</xdr:rowOff>
    </xdr:from>
    <xdr:to>
      <xdr:col>13</xdr:col>
      <xdr:colOff>590549</xdr:colOff>
      <xdr:row>15</xdr:row>
      <xdr:rowOff>180975</xdr:rowOff>
    </xdr:to>
    <xdr:graphicFrame macro="">
      <xdr:nvGraphicFramePr>
        <xdr:cNvPr id="17" name="Chart 7">
          <a:extLst>
            <a:ext uri="{FF2B5EF4-FFF2-40B4-BE49-F238E27FC236}">
              <a16:creationId xmlns:a16="http://schemas.microsoft.com/office/drawing/2014/main" id="{E36B1C4E-1059-4F99-8A54-5D4F9EF25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16</xdr:row>
      <xdr:rowOff>0</xdr:rowOff>
    </xdr:from>
    <xdr:to>
      <xdr:col>13</xdr:col>
      <xdr:colOff>609600</xdr:colOff>
      <xdr:row>32</xdr:row>
      <xdr:rowOff>247650</xdr:rowOff>
    </xdr:to>
    <xdr:graphicFrame macro="">
      <xdr:nvGraphicFramePr>
        <xdr:cNvPr id="18" name="Chart 8">
          <a:extLst>
            <a:ext uri="{FF2B5EF4-FFF2-40B4-BE49-F238E27FC236}">
              <a16:creationId xmlns:a16="http://schemas.microsoft.com/office/drawing/2014/main" id="{A066196A-31B7-45EA-ACA7-45576FDF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990724" y="209550"/>
    <xdr:ext cx="8963025" cy="61436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4FB7DD-A444-4F01-948F-66280BCE59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0.55537</cdr:x>
      <cdr:y>0.31971</cdr:y>
    </cdr:from>
    <cdr:to>
      <cdr:x>0.57492</cdr:x>
      <cdr:y>0.34375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13CEF28E-4BDE-FB4E-80D5-284499F77454}"/>
            </a:ext>
          </a:extLst>
        </cdr:cNvPr>
        <cdr:cNvSpPr/>
      </cdr:nvSpPr>
      <cdr:spPr>
        <a:xfrm xmlns:a="http://schemas.openxmlformats.org/drawingml/2006/main">
          <a:off x="4759011" y="1856154"/>
          <a:ext cx="167473" cy="13956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0.82573</cdr:x>
      <cdr:y>0.94952</cdr:y>
    </cdr:from>
    <cdr:to>
      <cdr:x>0.98283</cdr:x>
      <cdr:y>0.99108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DCC4DCF-62D3-A14F-B0C8-AC0C0652DE3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75715" y="5512637"/>
          <a:ext cx="1346200" cy="2413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ikari/Downloads/Betterteam/breakeven-analysis-template-03282019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even Analysis Data"/>
      <sheetName val="Breakeven Analysis Chart"/>
      <sheetName val="Variables"/>
    </sheetNames>
    <sheetDataSet>
      <sheetData sheetId="0">
        <row r="10">
          <cell r="C10" t="str">
            <v>Commission per unit</v>
          </cell>
          <cell r="F10">
            <v>2</v>
          </cell>
        </row>
        <row r="11">
          <cell r="C11" t="str">
            <v>Direct material per unit</v>
          </cell>
          <cell r="F11">
            <v>2.5</v>
          </cell>
        </row>
        <row r="12">
          <cell r="C12" t="str">
            <v>Shipping per unit</v>
          </cell>
          <cell r="F12">
            <v>1.1000000000000001</v>
          </cell>
        </row>
        <row r="13">
          <cell r="C13" t="str">
            <v>Supplies per unit</v>
          </cell>
          <cell r="F13">
            <v>0.8</v>
          </cell>
        </row>
        <row r="14">
          <cell r="C14" t="str">
            <v>Other variable costs per unit</v>
          </cell>
          <cell r="F14">
            <v>1.2</v>
          </cell>
        </row>
        <row r="15">
          <cell r="C15" t="str">
            <v>Variable costs per unit</v>
          </cell>
          <cell r="F15">
            <v>7.6</v>
          </cell>
        </row>
        <row r="18">
          <cell r="C18" t="str">
            <v>Unit contribution margin</v>
          </cell>
          <cell r="F18">
            <v>4.9000000000000004</v>
          </cell>
        </row>
        <row r="37">
          <cell r="B37" t="str">
            <v>Fixed costs per period</v>
          </cell>
          <cell r="D37">
            <v>3400</v>
          </cell>
          <cell r="E37">
            <v>3400</v>
          </cell>
          <cell r="F37">
            <v>3400</v>
          </cell>
          <cell r="G37">
            <v>3400</v>
          </cell>
          <cell r="H37">
            <v>3400</v>
          </cell>
          <cell r="I37">
            <v>3400</v>
          </cell>
          <cell r="J37">
            <v>3400</v>
          </cell>
          <cell r="K37">
            <v>3400</v>
          </cell>
          <cell r="L37">
            <v>3400</v>
          </cell>
          <cell r="M37">
            <v>3400</v>
          </cell>
          <cell r="N37">
            <v>3400</v>
          </cell>
        </row>
        <row r="39">
          <cell r="B39" t="str">
            <v>Total costs</v>
          </cell>
          <cell r="D39">
            <v>3400</v>
          </cell>
          <cell r="E39">
            <v>4160</v>
          </cell>
          <cell r="F39">
            <v>4920</v>
          </cell>
          <cell r="G39">
            <v>5680</v>
          </cell>
          <cell r="H39">
            <v>6440</v>
          </cell>
          <cell r="I39">
            <v>7200</v>
          </cell>
          <cell r="J39">
            <v>7960</v>
          </cell>
          <cell r="K39">
            <v>8720</v>
          </cell>
          <cell r="L39">
            <v>9480</v>
          </cell>
          <cell r="M39">
            <v>10240</v>
          </cell>
          <cell r="N39">
            <v>11000</v>
          </cell>
        </row>
        <row r="40">
          <cell r="B40" t="str">
            <v>Total sales</v>
          </cell>
          <cell r="D40">
            <v>0</v>
          </cell>
          <cell r="E40">
            <v>1250</v>
          </cell>
          <cell r="F40">
            <v>2500</v>
          </cell>
          <cell r="G40">
            <v>3750</v>
          </cell>
          <cell r="H40">
            <v>5000</v>
          </cell>
          <cell r="I40">
            <v>6250</v>
          </cell>
          <cell r="J40">
            <v>7500</v>
          </cell>
          <cell r="K40">
            <v>8750</v>
          </cell>
          <cell r="L40">
            <v>10000</v>
          </cell>
          <cell r="M40">
            <v>11250</v>
          </cell>
          <cell r="N40">
            <v>12500</v>
          </cell>
        </row>
        <row r="41">
          <cell r="B41" t="str">
            <v>Net profit (loss)</v>
          </cell>
          <cell r="D41">
            <v>-3400</v>
          </cell>
          <cell r="E41">
            <v>-2910</v>
          </cell>
          <cell r="F41">
            <v>-2420</v>
          </cell>
          <cell r="G41">
            <v>-1930</v>
          </cell>
          <cell r="H41">
            <v>-1440</v>
          </cell>
          <cell r="I41">
            <v>-950</v>
          </cell>
          <cell r="J41">
            <v>-460</v>
          </cell>
          <cell r="K41">
            <v>30</v>
          </cell>
          <cell r="L41">
            <v>520</v>
          </cell>
          <cell r="M41">
            <v>1010</v>
          </cell>
          <cell r="N41">
            <v>1500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C461-E84F-49F8-B18B-D4894FF6F760}">
  <sheetPr codeName="Sheet1"/>
  <dimension ref="A1:O44"/>
  <sheetViews>
    <sheetView showGridLines="0" showWhiteSpace="0" zoomScaleNormal="100" workbookViewId="0">
      <selection activeCell="B2" sqref="B2:N2"/>
    </sheetView>
  </sheetViews>
  <sheetFormatPr baseColWidth="10" defaultColWidth="8.83203125" defaultRowHeight="15" x14ac:dyDescent="0.2"/>
  <cols>
    <col min="3" max="3" width="18.33203125" customWidth="1"/>
    <col min="6" max="6" width="14.83203125" customWidth="1"/>
    <col min="7" max="7" width="15.5" customWidth="1"/>
    <col min="12" max="12" width="13.5" customWidth="1"/>
    <col min="13" max="13" width="13.1640625" customWidth="1"/>
    <col min="14" max="14" width="15.1640625" customWidth="1"/>
  </cols>
  <sheetData>
    <row r="1" spans="1:15" ht="42" customHeight="1" x14ac:dyDescent="0.2"/>
    <row r="2" spans="1:15" ht="34" x14ac:dyDescent="0.5">
      <c r="B2" s="48" t="s">
        <v>32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0"/>
    </row>
    <row r="3" spans="1:15" ht="28" x14ac:dyDescent="0.3">
      <c r="A3" s="10"/>
      <c r="B3" s="13" t="s">
        <v>0</v>
      </c>
      <c r="C3" s="14"/>
      <c r="D3" s="15"/>
      <c r="E3" s="15"/>
      <c r="F3" s="15"/>
      <c r="G3" s="1"/>
      <c r="H3" s="2"/>
      <c r="I3" s="10"/>
      <c r="J3" s="10"/>
      <c r="K3" s="10"/>
      <c r="L3" s="10"/>
      <c r="M3" s="10"/>
      <c r="N3" s="10"/>
      <c r="O3" s="10"/>
    </row>
    <row r="4" spans="1:15" ht="16" x14ac:dyDescent="0.2">
      <c r="A4" s="10"/>
      <c r="B4" s="17" t="s">
        <v>1</v>
      </c>
      <c r="C4" s="17"/>
      <c r="D4" s="18"/>
      <c r="E4" s="18"/>
      <c r="F4" s="18"/>
      <c r="G4" s="19"/>
      <c r="H4" s="20"/>
      <c r="I4" s="16"/>
      <c r="J4" s="16"/>
      <c r="K4" s="16"/>
      <c r="L4" s="16"/>
      <c r="M4" s="16"/>
      <c r="N4" s="16"/>
      <c r="O4" s="16"/>
    </row>
    <row r="5" spans="1:15" ht="16" x14ac:dyDescent="0.2">
      <c r="A5" s="16"/>
      <c r="B5" s="21" t="s">
        <v>2</v>
      </c>
      <c r="C5" s="21"/>
      <c r="D5" s="22"/>
      <c r="E5" s="23"/>
      <c r="F5" s="24"/>
      <c r="G5" s="3"/>
      <c r="H5" s="4"/>
      <c r="I5" s="10"/>
      <c r="J5" s="10"/>
      <c r="K5" s="10"/>
      <c r="L5" s="10"/>
      <c r="M5" s="10"/>
      <c r="N5" s="10"/>
      <c r="O5" s="10"/>
    </row>
    <row r="6" spans="1:15" x14ac:dyDescent="0.2">
      <c r="A6" s="10"/>
      <c r="B6" s="25"/>
      <c r="C6" s="25" t="s">
        <v>3</v>
      </c>
      <c r="D6" s="10"/>
      <c r="E6" s="24"/>
      <c r="F6" s="5">
        <v>12.5</v>
      </c>
      <c r="G6" s="4"/>
      <c r="H6" s="26"/>
      <c r="I6" s="10"/>
      <c r="J6" s="10"/>
      <c r="K6" s="10"/>
      <c r="L6" s="10"/>
      <c r="M6" s="10"/>
      <c r="N6" s="10"/>
      <c r="O6" s="10"/>
    </row>
    <row r="7" spans="1:15" x14ac:dyDescent="0.2">
      <c r="A7" s="10"/>
      <c r="B7" s="27"/>
      <c r="C7" s="27" t="s">
        <v>4</v>
      </c>
      <c r="D7" s="10"/>
      <c r="E7" s="10"/>
      <c r="F7" s="6">
        <v>1000</v>
      </c>
      <c r="G7" s="7"/>
      <c r="H7" s="26"/>
      <c r="I7" s="10"/>
      <c r="J7" s="10"/>
      <c r="K7" s="10"/>
      <c r="L7" s="10"/>
      <c r="M7" s="10"/>
      <c r="N7" s="10"/>
      <c r="O7" s="10"/>
    </row>
    <row r="8" spans="1:15" x14ac:dyDescent="0.2">
      <c r="A8" s="10"/>
      <c r="B8" s="27"/>
      <c r="C8" s="28" t="s">
        <v>5</v>
      </c>
      <c r="D8" s="10"/>
      <c r="E8" s="10"/>
      <c r="F8" s="26"/>
      <c r="G8" s="29">
        <f>IF(OR(Sales_price_unit&lt;&gt;0,Sales_volume_units&lt;&gt;0),Sales_price_unit*Sales_volume_units,0)</f>
        <v>12500</v>
      </c>
      <c r="H8" s="26"/>
      <c r="I8" s="10"/>
      <c r="J8" s="10"/>
      <c r="K8" s="10"/>
      <c r="L8" s="10"/>
      <c r="M8" s="10"/>
      <c r="N8" s="10"/>
      <c r="O8" s="10"/>
    </row>
    <row r="9" spans="1:15" x14ac:dyDescent="0.2">
      <c r="A9" s="10"/>
      <c r="B9" s="25"/>
      <c r="C9" s="25"/>
      <c r="D9" s="24"/>
      <c r="E9" s="24"/>
      <c r="F9" s="3"/>
      <c r="G9" s="3"/>
      <c r="H9" s="26"/>
      <c r="I9" s="10"/>
      <c r="J9" s="10"/>
      <c r="K9" s="10"/>
      <c r="L9" s="10"/>
      <c r="M9" s="10"/>
      <c r="N9" s="10"/>
      <c r="O9" s="10"/>
    </row>
    <row r="10" spans="1:15" ht="16" x14ac:dyDescent="0.2">
      <c r="A10" s="10"/>
      <c r="B10" s="30" t="s">
        <v>6</v>
      </c>
      <c r="C10" s="30"/>
      <c r="D10" s="31"/>
      <c r="E10" s="31"/>
      <c r="F10" s="3"/>
      <c r="G10" s="3"/>
      <c r="H10" s="26"/>
      <c r="I10" s="10"/>
      <c r="J10" s="10"/>
      <c r="K10" s="10"/>
      <c r="L10" s="10"/>
      <c r="M10" s="10"/>
      <c r="N10" s="10"/>
      <c r="O10" s="10"/>
    </row>
    <row r="11" spans="1:15" x14ac:dyDescent="0.2">
      <c r="A11" s="10"/>
      <c r="B11" s="25"/>
      <c r="C11" s="25" t="s">
        <v>7</v>
      </c>
      <c r="D11" s="10"/>
      <c r="E11" s="24"/>
      <c r="F11" s="32">
        <v>2</v>
      </c>
      <c r="G11" s="3"/>
      <c r="H11" s="26"/>
      <c r="I11" s="10"/>
      <c r="J11" s="10"/>
      <c r="K11" s="10"/>
      <c r="L11" s="10"/>
      <c r="M11" s="10"/>
      <c r="N11" s="10"/>
      <c r="O11" s="10"/>
    </row>
    <row r="12" spans="1:15" x14ac:dyDescent="0.2">
      <c r="A12" s="10"/>
      <c r="B12" s="25"/>
      <c r="C12" s="25" t="s">
        <v>8</v>
      </c>
      <c r="D12" s="10"/>
      <c r="E12" s="24"/>
      <c r="F12" s="32">
        <v>2.5</v>
      </c>
      <c r="G12" s="3"/>
      <c r="H12" s="26"/>
      <c r="I12" s="10"/>
      <c r="J12" s="10"/>
      <c r="K12" s="10"/>
      <c r="L12" s="10"/>
      <c r="M12" s="10"/>
      <c r="N12" s="10"/>
      <c r="O12" s="10"/>
    </row>
    <row r="13" spans="1:15" x14ac:dyDescent="0.2">
      <c r="A13" s="10"/>
      <c r="B13" s="25"/>
      <c r="C13" s="25" t="s">
        <v>9</v>
      </c>
      <c r="D13" s="10"/>
      <c r="E13" s="24"/>
      <c r="F13" s="32">
        <v>1.1000000000000001</v>
      </c>
      <c r="G13" s="3"/>
      <c r="H13" s="26"/>
      <c r="I13" s="10"/>
      <c r="J13" s="10"/>
      <c r="K13" s="10"/>
      <c r="L13" s="10"/>
      <c r="M13" s="10"/>
      <c r="N13" s="10"/>
      <c r="O13" s="10"/>
    </row>
    <row r="14" spans="1:15" x14ac:dyDescent="0.2">
      <c r="A14" s="10"/>
      <c r="B14" s="25"/>
      <c r="C14" s="25" t="s">
        <v>10</v>
      </c>
      <c r="D14" s="10"/>
      <c r="E14" s="24"/>
      <c r="F14" s="32">
        <v>0.8</v>
      </c>
      <c r="G14" s="3"/>
      <c r="H14" s="26"/>
      <c r="I14" s="10"/>
      <c r="J14" s="10"/>
      <c r="K14" s="10"/>
      <c r="L14" s="10"/>
      <c r="M14" s="10"/>
      <c r="N14" s="10"/>
      <c r="O14" s="10"/>
    </row>
    <row r="15" spans="1:15" x14ac:dyDescent="0.2">
      <c r="A15" s="10"/>
      <c r="B15" s="25"/>
      <c r="C15" s="25" t="s">
        <v>11</v>
      </c>
      <c r="D15" s="10"/>
      <c r="E15" s="24"/>
      <c r="F15" s="32">
        <v>1.2</v>
      </c>
      <c r="G15" s="3"/>
      <c r="H15" s="26"/>
      <c r="I15" s="10"/>
      <c r="J15" s="10"/>
      <c r="K15" s="10"/>
      <c r="L15" s="10"/>
      <c r="M15" s="10"/>
      <c r="N15" s="10"/>
      <c r="O15" s="10"/>
    </row>
    <row r="16" spans="1:15" x14ac:dyDescent="0.2">
      <c r="A16" s="10"/>
      <c r="B16" s="25"/>
      <c r="C16" s="33" t="s">
        <v>12</v>
      </c>
      <c r="D16" s="10"/>
      <c r="E16" s="24"/>
      <c r="F16" s="34">
        <f>IF(SUM(Variable_costs_unit),SUM(Variable_costs_unit),0)</f>
        <v>7.6</v>
      </c>
      <c r="G16" s="26"/>
      <c r="H16" s="26"/>
      <c r="I16" s="10"/>
      <c r="J16" s="10"/>
      <c r="K16" s="10"/>
      <c r="L16" s="10"/>
      <c r="M16" s="10"/>
      <c r="N16" s="10"/>
      <c r="O16" s="10"/>
    </row>
    <row r="17" spans="1:15" ht="16" thickBot="1" x14ac:dyDescent="0.25">
      <c r="A17" s="10"/>
      <c r="B17" s="25"/>
      <c r="C17" s="33" t="s">
        <v>13</v>
      </c>
      <c r="D17" s="10"/>
      <c r="E17" s="24"/>
      <c r="F17" s="3"/>
      <c r="G17" s="35">
        <f>IF(Variable_Unit_Cost,Variable_Unit_Cost*Sales_volume_units,0)</f>
        <v>7600</v>
      </c>
      <c r="H17" s="26"/>
      <c r="I17" s="10"/>
      <c r="J17" s="10"/>
      <c r="K17" s="10"/>
      <c r="L17" s="10"/>
      <c r="M17" s="10"/>
      <c r="N17" s="10"/>
      <c r="O17" s="10"/>
    </row>
    <row r="18" spans="1:15" x14ac:dyDescent="0.2">
      <c r="A18" s="10"/>
      <c r="B18" s="25"/>
      <c r="C18" s="33"/>
      <c r="D18" s="10"/>
      <c r="E18" s="24"/>
      <c r="F18" s="3"/>
      <c r="G18" s="3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10"/>
      <c r="B19" s="25"/>
      <c r="C19" s="33" t="s">
        <v>14</v>
      </c>
      <c r="D19" s="10"/>
      <c r="E19" s="24"/>
      <c r="F19" s="29">
        <f>IF(Sales_price_unit&gt;0,MAX(0,Sales_price_unit-Variable_Unit_Cost),0)</f>
        <v>4.9000000000000004</v>
      </c>
      <c r="G19" s="3"/>
      <c r="H19" s="10"/>
      <c r="I19" s="10"/>
      <c r="J19" s="10"/>
      <c r="K19" s="10"/>
      <c r="L19" s="10"/>
      <c r="M19" s="10"/>
      <c r="N19" s="10"/>
      <c r="O19" s="10"/>
    </row>
    <row r="20" spans="1:15" x14ac:dyDescent="0.2">
      <c r="A20" s="10"/>
      <c r="B20" s="25"/>
      <c r="C20" s="33" t="s">
        <v>15</v>
      </c>
      <c r="D20" s="10"/>
      <c r="E20" s="24"/>
      <c r="F20" s="3"/>
      <c r="G20" s="29">
        <f>IF(OR(Total_Sales&lt;&gt;0,Total_variable&lt;&gt;0),Total_Sales-Total_variable,0)</f>
        <v>4900</v>
      </c>
      <c r="H20" s="10"/>
      <c r="I20" s="10"/>
      <c r="J20" s="10"/>
      <c r="K20" s="10"/>
      <c r="L20" s="10"/>
      <c r="M20" s="10"/>
      <c r="N20" s="10"/>
      <c r="O20" s="10"/>
    </row>
    <row r="21" spans="1:15" x14ac:dyDescent="0.2">
      <c r="A21" s="10"/>
      <c r="B21" s="25"/>
      <c r="C21" s="25"/>
      <c r="D21" s="28"/>
      <c r="E21" s="24"/>
      <c r="F21" s="3"/>
      <c r="G21" s="3"/>
      <c r="H21" s="10"/>
      <c r="I21" s="10"/>
      <c r="J21" s="10"/>
      <c r="K21" s="10"/>
      <c r="L21" s="10"/>
      <c r="M21" s="10"/>
      <c r="N21" s="10"/>
      <c r="O21" s="10"/>
    </row>
    <row r="22" spans="1:15" ht="16" x14ac:dyDescent="0.2">
      <c r="A22" s="10"/>
      <c r="B22" s="30" t="s">
        <v>16</v>
      </c>
      <c r="C22" s="30"/>
      <c r="D22" s="31"/>
      <c r="E22" s="31"/>
      <c r="F22" s="8"/>
      <c r="G22" s="3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A23" s="10"/>
      <c r="B23" s="25"/>
      <c r="C23" s="25" t="s">
        <v>17</v>
      </c>
      <c r="D23" s="10"/>
      <c r="E23" s="24"/>
      <c r="F23" s="32">
        <v>1200</v>
      </c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10"/>
      <c r="B24" s="25"/>
      <c r="C24" s="25" t="s">
        <v>18</v>
      </c>
      <c r="D24" s="10"/>
      <c r="E24" s="24"/>
      <c r="F24" s="32">
        <v>500</v>
      </c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">
      <c r="A25" s="10"/>
      <c r="B25" s="25"/>
      <c r="C25" s="25" t="s">
        <v>19</v>
      </c>
      <c r="D25" s="10"/>
      <c r="E25" s="24"/>
      <c r="F25" s="36">
        <v>150</v>
      </c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">
      <c r="A26" s="10"/>
      <c r="B26" s="25"/>
      <c r="C26" s="25" t="s">
        <v>20</v>
      </c>
      <c r="D26" s="10"/>
      <c r="E26" s="24"/>
      <c r="F26" s="37">
        <v>800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">
      <c r="A27" s="10"/>
      <c r="B27" s="25"/>
      <c r="C27" s="25" t="s">
        <v>21</v>
      </c>
      <c r="D27" s="10"/>
      <c r="E27" s="24"/>
      <c r="F27" s="5">
        <v>750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6" thickBot="1" x14ac:dyDescent="0.25">
      <c r="A28" s="10"/>
      <c r="B28" s="25"/>
      <c r="C28" s="33" t="s">
        <v>22</v>
      </c>
      <c r="D28" s="10"/>
      <c r="E28" s="24"/>
      <c r="F28" s="3"/>
      <c r="G28" s="38">
        <f>IF(SUM(Fixed_costs)&lt;&gt;0,SUM(Fixed_costs),0)</f>
        <v>3400</v>
      </c>
      <c r="H28" s="10"/>
      <c r="I28" s="10"/>
      <c r="J28" s="10"/>
      <c r="K28" s="10"/>
      <c r="L28" s="10"/>
      <c r="M28" s="10"/>
      <c r="N28" s="10"/>
      <c r="O28" s="10"/>
    </row>
    <row r="29" spans="1:15" ht="16" thickBot="1" x14ac:dyDescent="0.25">
      <c r="A29" s="10"/>
      <c r="B29" s="27"/>
      <c r="C29" s="27"/>
      <c r="D29" s="10"/>
      <c r="E29" s="10"/>
      <c r="F29" s="3"/>
      <c r="G29" s="26"/>
      <c r="H29" s="10"/>
      <c r="I29" s="10"/>
      <c r="J29" s="10"/>
      <c r="K29" s="10"/>
      <c r="L29" s="10"/>
      <c r="M29" s="10"/>
      <c r="N29" s="10"/>
      <c r="O29" s="10"/>
    </row>
    <row r="30" spans="1:15" ht="16" thickBot="1" x14ac:dyDescent="0.25">
      <c r="A30" s="10"/>
      <c r="B30" s="25"/>
      <c r="C30" s="33" t="s">
        <v>23</v>
      </c>
      <c r="D30" s="10"/>
      <c r="E30" s="24"/>
      <c r="F30" s="26"/>
      <c r="G30" s="39">
        <f>IF(OR(Gross_margin&lt;&gt;0,Total_fixed&lt;&gt;0),Gross_margin-Total_fixed,0)</f>
        <v>1500</v>
      </c>
      <c r="H30" s="10"/>
      <c r="I30" s="10"/>
      <c r="J30" s="10"/>
      <c r="K30" s="10"/>
      <c r="L30" s="10"/>
      <c r="M30" s="10"/>
      <c r="N30" s="10"/>
      <c r="O30" s="10"/>
    </row>
    <row r="31" spans="1:15" x14ac:dyDescent="0.2">
      <c r="A31" s="10"/>
      <c r="B31" s="27"/>
      <c r="C31" s="27"/>
      <c r="D31" s="10"/>
      <c r="E31" s="10"/>
      <c r="F31" s="26"/>
      <c r="G31" s="26"/>
      <c r="H31" s="26"/>
      <c r="I31" s="10"/>
      <c r="J31" s="10"/>
      <c r="K31" s="10"/>
      <c r="L31" s="10"/>
      <c r="M31" s="10"/>
      <c r="N31" s="10"/>
      <c r="O31" s="10"/>
    </row>
    <row r="32" spans="1:15" ht="34" x14ac:dyDescent="0.5">
      <c r="A32" s="10"/>
      <c r="B32" s="27"/>
      <c r="C32" s="27"/>
      <c r="D32" s="10"/>
      <c r="E32" s="10"/>
      <c r="F32" s="12"/>
      <c r="G32" s="7"/>
      <c r="H32" s="26"/>
      <c r="I32" s="10"/>
      <c r="J32" s="10"/>
      <c r="K32" s="10"/>
      <c r="L32" s="10"/>
      <c r="M32" s="10"/>
      <c r="N32" s="10"/>
      <c r="O32" s="10"/>
    </row>
    <row r="33" spans="1:15" ht="34" x14ac:dyDescent="0.5">
      <c r="A33" s="10"/>
      <c r="B33" s="11" t="s">
        <v>24</v>
      </c>
      <c r="C33" s="12"/>
      <c r="D33" s="12"/>
      <c r="E33" s="12"/>
      <c r="F33" s="26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20" x14ac:dyDescent="0.2">
      <c r="A34" s="10"/>
      <c r="B34" s="40" t="s">
        <v>25</v>
      </c>
      <c r="C34" s="40"/>
      <c r="D34" s="41"/>
      <c r="E34" s="41"/>
      <c r="F34" s="42">
        <f>IF(AND(Unit_contrib_margin&gt;0,Total_fixed&gt;0),Total_fixed/Unit_contrib_margin,"")</f>
        <v>693.87755102040808</v>
      </c>
      <c r="G34" s="43"/>
      <c r="H34" s="41"/>
      <c r="I34" s="41"/>
      <c r="J34" s="9"/>
      <c r="K34" s="10"/>
      <c r="L34" s="10"/>
      <c r="M34" s="10"/>
      <c r="N34" s="10"/>
      <c r="O34" s="10"/>
    </row>
    <row r="35" spans="1:15" ht="20" x14ac:dyDescent="0.2">
      <c r="A35" s="10"/>
      <c r="B35" s="40" t="s">
        <v>26</v>
      </c>
      <c r="C35" s="40"/>
      <c r="D35" s="41"/>
      <c r="E35" s="41"/>
      <c r="F35" s="9"/>
      <c r="G35" s="43"/>
      <c r="H35" s="41"/>
      <c r="I35" s="41"/>
      <c r="J35" s="9"/>
      <c r="K35" s="10"/>
      <c r="L35" s="10"/>
      <c r="M35" s="10"/>
      <c r="N35" s="10"/>
      <c r="O35" s="10"/>
    </row>
    <row r="36" spans="1:15" x14ac:dyDescent="0.2">
      <c r="A36" s="10"/>
      <c r="B36" s="27" t="s">
        <v>4</v>
      </c>
      <c r="C36" s="27"/>
      <c r="D36" s="44">
        <f>IF(Sales_volume_units,Sales_volume_units*0,0)</f>
        <v>0</v>
      </c>
      <c r="E36" s="44">
        <f>IF(Sales_volume_units,Sales_volume_units*0.1,0)</f>
        <v>100</v>
      </c>
      <c r="F36" s="44">
        <f>IF(Sales_volume_units,Sales_volume_units*0.2,0)</f>
        <v>200</v>
      </c>
      <c r="G36" s="44">
        <f>IF(Sales_volume_units,Sales_volume_units*0.3,0)</f>
        <v>300</v>
      </c>
      <c r="H36" s="44">
        <f>IF(Sales_volume_units,Sales_volume_units*0.4,0)</f>
        <v>400</v>
      </c>
      <c r="I36" s="44">
        <f>IF(Sales_volume_units,Sales_volume_units*0.5,0)</f>
        <v>500</v>
      </c>
      <c r="J36" s="44">
        <f>IF(Sales_volume_units,Sales_volume_units*0.6,0)</f>
        <v>600</v>
      </c>
      <c r="K36" s="44">
        <f>IF(Sales_volume_units,Sales_volume_units*0.7,0)</f>
        <v>700</v>
      </c>
      <c r="L36" s="44">
        <f>IF(Sales_volume_units,Sales_volume_units*0.8,0)</f>
        <v>800</v>
      </c>
      <c r="M36" s="44">
        <f>IF(Sales_volume_units,Sales_volume_units*0.9,0)</f>
        <v>900</v>
      </c>
      <c r="N36" s="44">
        <f>Sales_volume_units</f>
        <v>1000</v>
      </c>
      <c r="O36" s="10"/>
    </row>
    <row r="37" spans="1:15" x14ac:dyDescent="0.2">
      <c r="A37" s="10"/>
      <c r="B37" s="27" t="s">
        <v>3</v>
      </c>
      <c r="C37" s="27"/>
      <c r="D37" s="45">
        <f t="shared" ref="D37:N37" si="0">Sales_price_unit</f>
        <v>12.5</v>
      </c>
      <c r="E37" s="45">
        <f t="shared" si="0"/>
        <v>12.5</v>
      </c>
      <c r="F37" s="45">
        <f t="shared" si="0"/>
        <v>12.5</v>
      </c>
      <c r="G37" s="45">
        <f t="shared" si="0"/>
        <v>12.5</v>
      </c>
      <c r="H37" s="45">
        <f t="shared" si="0"/>
        <v>12.5</v>
      </c>
      <c r="I37" s="45">
        <f t="shared" si="0"/>
        <v>12.5</v>
      </c>
      <c r="J37" s="45">
        <f t="shared" si="0"/>
        <v>12.5</v>
      </c>
      <c r="K37" s="45">
        <f t="shared" si="0"/>
        <v>12.5</v>
      </c>
      <c r="L37" s="45">
        <f t="shared" si="0"/>
        <v>12.5</v>
      </c>
      <c r="M37" s="45">
        <f t="shared" si="0"/>
        <v>12.5</v>
      </c>
      <c r="N37" s="45">
        <f t="shared" si="0"/>
        <v>12.5</v>
      </c>
      <c r="O37" s="10"/>
    </row>
    <row r="38" spans="1:15" x14ac:dyDescent="0.2">
      <c r="A38" s="10"/>
      <c r="B38" s="27" t="s">
        <v>27</v>
      </c>
      <c r="C38" s="27"/>
      <c r="D38" s="45">
        <f t="shared" ref="D38:N38" si="1">Total_fixed</f>
        <v>3400</v>
      </c>
      <c r="E38" s="45">
        <f t="shared" si="1"/>
        <v>3400</v>
      </c>
      <c r="F38" s="45">
        <f t="shared" si="1"/>
        <v>3400</v>
      </c>
      <c r="G38" s="45">
        <f t="shared" si="1"/>
        <v>3400</v>
      </c>
      <c r="H38" s="45">
        <f t="shared" si="1"/>
        <v>3400</v>
      </c>
      <c r="I38" s="45">
        <f t="shared" si="1"/>
        <v>3400</v>
      </c>
      <c r="J38" s="45">
        <f t="shared" si="1"/>
        <v>3400</v>
      </c>
      <c r="K38" s="45">
        <f t="shared" si="1"/>
        <v>3400</v>
      </c>
      <c r="L38" s="45">
        <f t="shared" si="1"/>
        <v>3400</v>
      </c>
      <c r="M38" s="45">
        <f t="shared" si="1"/>
        <v>3400</v>
      </c>
      <c r="N38" s="45">
        <f t="shared" si="1"/>
        <v>3400</v>
      </c>
      <c r="O38" s="10"/>
    </row>
    <row r="39" spans="1:15" x14ac:dyDescent="0.2">
      <c r="A39" s="10"/>
      <c r="B39" s="27" t="s">
        <v>28</v>
      </c>
      <c r="C39" s="27"/>
      <c r="D39" s="45">
        <f t="shared" ref="D39:N39" si="2">Variable_Unit_Cost*D36</f>
        <v>0</v>
      </c>
      <c r="E39" s="45">
        <f t="shared" si="2"/>
        <v>760</v>
      </c>
      <c r="F39" s="45">
        <f t="shared" si="2"/>
        <v>1520</v>
      </c>
      <c r="G39" s="45">
        <f t="shared" si="2"/>
        <v>2280</v>
      </c>
      <c r="H39" s="45">
        <f t="shared" si="2"/>
        <v>3040</v>
      </c>
      <c r="I39" s="45">
        <f t="shared" si="2"/>
        <v>3800</v>
      </c>
      <c r="J39" s="45">
        <f t="shared" si="2"/>
        <v>4560</v>
      </c>
      <c r="K39" s="45">
        <f t="shared" si="2"/>
        <v>5320</v>
      </c>
      <c r="L39" s="45">
        <f t="shared" si="2"/>
        <v>6080</v>
      </c>
      <c r="M39" s="45">
        <f t="shared" si="2"/>
        <v>6840</v>
      </c>
      <c r="N39" s="45">
        <f t="shared" si="2"/>
        <v>7600</v>
      </c>
      <c r="O39" s="10"/>
    </row>
    <row r="40" spans="1:15" x14ac:dyDescent="0.2">
      <c r="A40" s="10"/>
      <c r="B40" s="27" t="s">
        <v>29</v>
      </c>
      <c r="C40" s="27"/>
      <c r="D40" s="45">
        <f t="shared" ref="D40:N40" si="3">SUM(D38:D39)</f>
        <v>3400</v>
      </c>
      <c r="E40" s="45">
        <f t="shared" si="3"/>
        <v>4160</v>
      </c>
      <c r="F40" s="45">
        <f t="shared" si="3"/>
        <v>4920</v>
      </c>
      <c r="G40" s="45">
        <f t="shared" si="3"/>
        <v>5680</v>
      </c>
      <c r="H40" s="45">
        <f t="shared" si="3"/>
        <v>6440</v>
      </c>
      <c r="I40" s="45">
        <f t="shared" si="3"/>
        <v>7200</v>
      </c>
      <c r="J40" s="45">
        <f t="shared" si="3"/>
        <v>7960</v>
      </c>
      <c r="K40" s="45">
        <f t="shared" si="3"/>
        <v>8720</v>
      </c>
      <c r="L40" s="45">
        <f t="shared" si="3"/>
        <v>9480</v>
      </c>
      <c r="M40" s="45">
        <f t="shared" si="3"/>
        <v>10240</v>
      </c>
      <c r="N40" s="45">
        <f t="shared" si="3"/>
        <v>11000</v>
      </c>
      <c r="O40" s="10"/>
    </row>
    <row r="41" spans="1:15" ht="16" thickBot="1" x14ac:dyDescent="0.25">
      <c r="A41" s="10"/>
      <c r="B41" s="27" t="s">
        <v>30</v>
      </c>
      <c r="C41" s="27"/>
      <c r="D41" s="46">
        <f t="shared" ref="D41:N41" si="4">D37*D36</f>
        <v>0</v>
      </c>
      <c r="E41" s="46">
        <f t="shared" si="4"/>
        <v>1250</v>
      </c>
      <c r="F41" s="46">
        <f t="shared" si="4"/>
        <v>2500</v>
      </c>
      <c r="G41" s="46">
        <f t="shared" si="4"/>
        <v>3750</v>
      </c>
      <c r="H41" s="46">
        <f t="shared" si="4"/>
        <v>5000</v>
      </c>
      <c r="I41" s="46">
        <f t="shared" si="4"/>
        <v>6250</v>
      </c>
      <c r="J41" s="46">
        <f t="shared" si="4"/>
        <v>7500</v>
      </c>
      <c r="K41" s="46">
        <f t="shared" si="4"/>
        <v>8750</v>
      </c>
      <c r="L41" s="46">
        <f t="shared" si="4"/>
        <v>10000</v>
      </c>
      <c r="M41" s="46">
        <f t="shared" si="4"/>
        <v>11250</v>
      </c>
      <c r="N41" s="46">
        <f t="shared" si="4"/>
        <v>12500</v>
      </c>
      <c r="O41" s="10"/>
    </row>
    <row r="42" spans="1:15" x14ac:dyDescent="0.2">
      <c r="A42" s="10"/>
      <c r="B42" s="27" t="s">
        <v>31</v>
      </c>
      <c r="C42" s="27"/>
      <c r="D42" s="47">
        <f t="shared" ref="D42:N42" si="5">D41-D40</f>
        <v>-3400</v>
      </c>
      <c r="E42" s="47">
        <f t="shared" si="5"/>
        <v>-2910</v>
      </c>
      <c r="F42" s="47">
        <f t="shared" si="5"/>
        <v>-2420</v>
      </c>
      <c r="G42" s="47">
        <f t="shared" si="5"/>
        <v>-1930</v>
      </c>
      <c r="H42" s="47">
        <f t="shared" si="5"/>
        <v>-1440</v>
      </c>
      <c r="I42" s="47">
        <f t="shared" si="5"/>
        <v>-950</v>
      </c>
      <c r="J42" s="47">
        <f t="shared" si="5"/>
        <v>-460</v>
      </c>
      <c r="K42" s="47">
        <f t="shared" si="5"/>
        <v>30</v>
      </c>
      <c r="L42" s="47">
        <f t="shared" si="5"/>
        <v>520</v>
      </c>
      <c r="M42" s="47">
        <f t="shared" si="5"/>
        <v>1010</v>
      </c>
      <c r="N42" s="47">
        <f t="shared" si="5"/>
        <v>1500</v>
      </c>
      <c r="O42" s="10"/>
    </row>
    <row r="43" spans="1:15" x14ac:dyDescent="0.2">
      <c r="A43" s="10"/>
      <c r="B43" s="10"/>
      <c r="C43" s="10"/>
      <c r="D43" s="10"/>
      <c r="E43" s="10"/>
      <c r="F43" s="26"/>
      <c r="G43" s="7"/>
      <c r="H43" s="26"/>
      <c r="I43" s="10"/>
      <c r="J43" s="10"/>
      <c r="K43" s="10"/>
      <c r="L43" s="10"/>
      <c r="M43" s="10"/>
      <c r="N43" s="10"/>
      <c r="O43" s="10"/>
    </row>
    <row r="44" spans="1:15" x14ac:dyDescent="0.2">
      <c r="A44" s="10"/>
    </row>
  </sheetData>
  <mergeCells count="1">
    <mergeCell ref="B2:N2"/>
  </mergeCells>
  <dataValidations count="3">
    <dataValidation type="decimal" allowBlank="1" showInputMessage="1" showErrorMessage="1" error="Please enter an amount between (10,000,000) and 10,000,000." sqref="F6:F7 F11:F15 F23:F27" xr:uid="{85090638-41A1-470C-A681-4A87CD0FBA92}">
      <formula1>-10000000</formula1>
      <formula2>10000000</formula2>
    </dataValidation>
    <dataValidation allowBlank="1" showInputMessage="1" showErrorMessage="1" error="Please enter an amount between -10,000,000 and 10,000,000." sqref="F34 G17:G21 G6:G8 H5 H3 F16:F20 G28 F29 G30" xr:uid="{668681B9-7AB1-4E79-ABD5-5CD98BFFA419}"/>
    <dataValidation type="decimal" allowBlank="1" showInputMessage="1" showErrorMessage="1" error="Please enter an amount between -10,000,000 and 10,000,000." sqref="F35 F21:F22 G5 G3 G29 F28 G31 F30 D39:N39 J34:J35 G22 F9:F10 G9:G15" xr:uid="{6951A380-9A71-476D-BF2C-3C268D6B6DA4}">
      <formula1>-10000000</formula1>
      <formula2>10000000</formula2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D30B-CD29-46EC-9404-A52BBB2B5223}">
  <sheetPr codeName="Sheet2"/>
  <dimension ref="A1"/>
  <sheetViews>
    <sheetView showGridLines="0" tabSelected="1" workbookViewId="0">
      <selection activeCell="T31" sqref="T31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Break Even Analysis Data</vt:lpstr>
      <vt:lpstr>Break Even Analysis Chart</vt:lpstr>
      <vt:lpstr>Fixed_costs</vt:lpstr>
      <vt:lpstr>Gross_margin</vt:lpstr>
      <vt:lpstr>Sales_price_unit</vt:lpstr>
      <vt:lpstr>Sales_volume_units</vt:lpstr>
      <vt:lpstr>Total_fixed</vt:lpstr>
      <vt:lpstr>Total_Sales</vt:lpstr>
      <vt:lpstr>Total_variable</vt:lpstr>
      <vt:lpstr>Unit_contrib_margin</vt:lpstr>
      <vt:lpstr>Variable_costs_unit</vt:lpstr>
      <vt:lpstr>Variable_Unit_Cost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Prysleen</dc:creator>
  <cp:lastModifiedBy>Microsoft Office User</cp:lastModifiedBy>
  <dcterms:created xsi:type="dcterms:W3CDTF">2019-03-28T16:29:18Z</dcterms:created>
  <dcterms:modified xsi:type="dcterms:W3CDTF">2019-04-01T11:35:18Z</dcterms:modified>
</cp:coreProperties>
</file>